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0" windowWidth="19425" windowHeight="76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8" i="1" l="1"/>
  <c r="K11" i="1" s="1"/>
  <c r="B114" i="1" l="1"/>
  <c r="C114" i="1" s="1"/>
  <c r="C113" i="1"/>
  <c r="C115" i="1" s="1"/>
  <c r="D114" i="1" l="1"/>
  <c r="D113" i="1"/>
  <c r="D115" i="1" s="1"/>
  <c r="E117" i="1" s="1"/>
  <c r="E118" i="1" s="1"/>
  <c r="B115" i="1"/>
  <c r="C87" i="1" l="1"/>
  <c r="D87" i="1" s="1"/>
  <c r="B88" i="1"/>
  <c r="K22" i="1" l="1"/>
  <c r="G22" i="1"/>
  <c r="K21" i="1"/>
  <c r="G21" i="1"/>
  <c r="K20" i="1"/>
  <c r="G20" i="1"/>
  <c r="G7" i="1"/>
  <c r="G10" i="1"/>
  <c r="K6" i="1"/>
  <c r="G6" i="1"/>
  <c r="K16" i="1"/>
  <c r="G16" i="1"/>
  <c r="K13" i="1"/>
  <c r="G13" i="1"/>
  <c r="K4" i="1"/>
  <c r="G4" i="1"/>
  <c r="B36" i="1"/>
  <c r="B37" i="1" s="1"/>
  <c r="C35" i="1"/>
  <c r="D35" i="1" s="1"/>
  <c r="C36" i="1" l="1"/>
  <c r="D36" i="1" s="1"/>
  <c r="B105" i="1"/>
  <c r="C105" i="1" s="1"/>
  <c r="C88" i="1"/>
  <c r="C34" i="1"/>
  <c r="B78" i="1"/>
  <c r="B79" i="1" s="1"/>
  <c r="B64" i="1"/>
  <c r="B54" i="1"/>
  <c r="B55" i="1" s="1"/>
  <c r="B45" i="1"/>
  <c r="C45" i="1" s="1"/>
  <c r="D45" i="1" s="1"/>
  <c r="D34" i="1" l="1"/>
  <c r="B38" i="1" s="1"/>
  <c r="C37" i="1"/>
  <c r="B106" i="1"/>
  <c r="B89" i="1"/>
  <c r="D105" i="1"/>
  <c r="D88" i="1"/>
  <c r="B46" i="1"/>
  <c r="C78" i="1"/>
  <c r="D78" i="1" s="1"/>
  <c r="C54" i="1"/>
  <c r="D54" i="1" s="1"/>
  <c r="D37" i="1"/>
  <c r="E40" i="1" s="1"/>
  <c r="C72" i="1"/>
  <c r="D71" i="1"/>
  <c r="D72" i="1" s="1"/>
  <c r="E41" i="1" l="1"/>
  <c r="E72" i="1"/>
  <c r="E73" i="1" s="1"/>
  <c r="K7" i="1" s="1"/>
  <c r="E71" i="1"/>
  <c r="E74" i="1" l="1"/>
  <c r="C104" i="1"/>
  <c r="C86" i="1"/>
  <c r="C77" i="1"/>
  <c r="C63" i="1"/>
  <c r="D63" i="1" s="1"/>
  <c r="C62" i="1"/>
  <c r="C53" i="1"/>
  <c r="C55" i="1" s="1"/>
  <c r="C44" i="1"/>
  <c r="B27" i="1"/>
  <c r="C26" i="1"/>
  <c r="C27" i="1" s="1"/>
  <c r="B20" i="1"/>
  <c r="C19" i="1"/>
  <c r="D19" i="1" s="1"/>
  <c r="C14" i="1"/>
  <c r="D14" i="1" s="1"/>
  <c r="D104" i="1" l="1"/>
  <c r="D106" i="1" s="1"/>
  <c r="E108" i="1" s="1"/>
  <c r="E109" i="1" s="1"/>
  <c r="C106" i="1"/>
  <c r="D77" i="1"/>
  <c r="D79" i="1" s="1"/>
  <c r="E81" i="1" s="1"/>
  <c r="E82" i="1" s="1"/>
  <c r="C79" i="1"/>
  <c r="D86" i="1"/>
  <c r="D89" i="1" s="1"/>
  <c r="E91" i="1" s="1"/>
  <c r="E92" i="1" s="1"/>
  <c r="C89" i="1"/>
  <c r="C64" i="1"/>
  <c r="D64" i="1" s="1"/>
  <c r="E66" i="1" s="1"/>
  <c r="D44" i="1"/>
  <c r="C46" i="1"/>
  <c r="D62" i="1"/>
  <c r="D53" i="1"/>
  <c r="D55" i="1" s="1"/>
  <c r="E56" i="1" s="1"/>
  <c r="C20" i="1"/>
  <c r="D20" i="1" s="1"/>
  <c r="E21" i="1" s="1"/>
  <c r="D27" i="1"/>
  <c r="E29" i="1" s="1"/>
  <c r="E30" i="1" s="1"/>
  <c r="D26" i="1"/>
  <c r="C13" i="1"/>
  <c r="D13" i="1" s="1"/>
  <c r="C6" i="1"/>
  <c r="D6" i="1" s="1"/>
  <c r="E9" i="1" s="1"/>
  <c r="D46" i="1" l="1"/>
  <c r="E48" i="1" s="1"/>
  <c r="E49" i="1" s="1"/>
  <c r="E22" i="1"/>
  <c r="E15" i="1"/>
  <c r="E57" i="1" l="1"/>
  <c r="E58" i="1" s="1"/>
  <c r="K10" i="1"/>
  <c r="K24" i="1" s="1"/>
  <c r="E10" i="1"/>
  <c r="D96" i="1" l="1"/>
  <c r="D97" i="1"/>
  <c r="D95" i="1"/>
  <c r="D98" i="1" l="1"/>
  <c r="D99" i="1" l="1"/>
  <c r="E100" i="1" s="1"/>
</calcChain>
</file>

<file path=xl/sharedStrings.xml><?xml version="1.0" encoding="utf-8"?>
<sst xmlns="http://schemas.openxmlformats.org/spreadsheetml/2006/main" count="168" uniqueCount="93">
  <si>
    <t>Općina Orehovica</t>
  </si>
  <si>
    <t xml:space="preserve"> nema ponuda</t>
  </si>
  <si>
    <t>Deratizacija</t>
  </si>
  <si>
    <t>Dezinsekcija</t>
  </si>
  <si>
    <t>Stipendije</t>
  </si>
  <si>
    <t>Održavanje nerazvrstanih cesta</t>
  </si>
  <si>
    <t xml:space="preserve">Naknade članovima predstavničkih i izvršnih tijela </t>
  </si>
  <si>
    <t>Udžbenici</t>
  </si>
  <si>
    <t>Civilna zaštita</t>
  </si>
  <si>
    <t>Kontrola plodnosti tla</t>
  </si>
  <si>
    <t>Usluge  odvjetnika</t>
  </si>
  <si>
    <t>UKUPNO</t>
  </si>
  <si>
    <t>PDV</t>
  </si>
  <si>
    <t>ponuda ZAO Mišić</t>
  </si>
  <si>
    <t>Reciklirani agregat (t)</t>
  </si>
  <si>
    <t>Rezanje puteva grederom (h)</t>
  </si>
  <si>
    <t>Razgrtanje navoženog materijala(h)</t>
  </si>
  <si>
    <t>sa PDV-om</t>
  </si>
  <si>
    <t>bez PDV-a</t>
  </si>
  <si>
    <t>radovi</t>
  </si>
  <si>
    <t>Bez PDV-a</t>
  </si>
  <si>
    <t>Jezerčica - nastavak projektiranja</t>
  </si>
  <si>
    <t>Financiranje projekata organizacija civilnog društva</t>
  </si>
  <si>
    <t>Bilježnice</t>
  </si>
  <si>
    <t>Program zaštite divljači</t>
  </si>
  <si>
    <t>Zaprašivanje komaraca + uzorkovanje</t>
  </si>
  <si>
    <t>Čipiranje, kastracija i popis životinja</t>
  </si>
  <si>
    <t>Sufinanciranje usluge asistenta</t>
  </si>
  <si>
    <t>140 knx75 uzoraka</t>
  </si>
  <si>
    <t xml:space="preserve">Troškovi naleta na divljač na lokalnim nerazvrstanim cestama </t>
  </si>
  <si>
    <t>Međimurska županija</t>
  </si>
  <si>
    <t>UKUPNO SUFINANCIRANJA</t>
  </si>
  <si>
    <t>SPECIFIKACIJA IZVORA SUFIANCIRANJA</t>
  </si>
  <si>
    <t xml:space="preserve">Sanacija sakralnih objekata i poklonaca </t>
  </si>
  <si>
    <t>s izvorima sufinanciranja</t>
  </si>
  <si>
    <t>Izgradnja društvenog doma u romskom naselju</t>
  </si>
  <si>
    <t>Proračun RH</t>
  </si>
  <si>
    <t>Proračun EU mjera 7.4.1.</t>
  </si>
  <si>
    <t>Izgradnja spojne ceste od ŽC 2022 do ulice Kralja Zvonimira u Orehovici</t>
  </si>
  <si>
    <t>Proračun 2019 - investicije - sažetak</t>
  </si>
  <si>
    <t>u 2018 - sredstva Min. r.r.</t>
  </si>
  <si>
    <t>projektiranje</t>
  </si>
  <si>
    <t>Sufinanciranje LAG-a</t>
  </si>
  <si>
    <t>radovi (prometnice, oborinska odvodnja, javna rasvjeta)</t>
  </si>
  <si>
    <t>Proračun RH (Min. Grad ili Min r.r.)</t>
  </si>
  <si>
    <t>Izgradnja produžetka vodovodne mreže u Orehovici - zona Križopotje</t>
  </si>
  <si>
    <t>Međimurske vode - sredstva potpore Agencije za plaćanje u poljoprivredi</t>
  </si>
  <si>
    <t>radovi po sporazumu</t>
  </si>
  <si>
    <t>dodatni radovi</t>
  </si>
  <si>
    <t>Sanacija oštečenih asfaltnih zastora na području svih naselja Općine Orehovica</t>
  </si>
  <si>
    <t>Izgradnja 5 parkirališnih mjesta sa sustavom odvodnje i separatorom kod Društvenog doma u Vulariji</t>
  </si>
  <si>
    <t>Postavljavnje vertikalne prometne signalizacije - prometni znakovi</t>
  </si>
  <si>
    <t>Sufinanciranje toplog obroka učenika OŠ Orehovica</t>
  </si>
  <si>
    <t>Troškovi izbora  za članove Vijeća romske nacionalne manjine  - povjerenstvo</t>
  </si>
  <si>
    <t>2015 7.500,00 kn neto</t>
  </si>
  <si>
    <t>2019 - 10.000,00 kn neto</t>
  </si>
  <si>
    <t>Financiranje projekata organizacija civilnog društva - dodatna nepredviđena sredstva 5%</t>
  </si>
  <si>
    <t>nema ponude</t>
  </si>
  <si>
    <t>Nabava računala</t>
  </si>
  <si>
    <t>Pomoć sportašima u amaterskom sportu za iznimne rezultate</t>
  </si>
  <si>
    <t>Registracija traktora</t>
  </si>
  <si>
    <t>Osiguranje traktora</t>
  </si>
  <si>
    <t>Izrada projektne dokumentacije za rekonstrukciju postojeće zgrade u turistučko-informacijsku točku - kulturni centar, objekt javne namjene u Vulariji na k.č. 1166</t>
  </si>
  <si>
    <t>Odvodni sustav Orehovica i Podbrest - dio ulice Zrinskih, ulice Braće Radić te Dravske ulice - oborinska odvodnja</t>
  </si>
  <si>
    <t>Izgradnja spojne ceste gospodarske zone sa ŽC 2038 i dio ceste u gospodarskoj zoni - prometnice, oborinska odvodnja i javna rasvjeta</t>
  </si>
  <si>
    <t>nadzor</t>
  </si>
  <si>
    <t>Dogradnja nadstrešnice na zgradi sportskog objekta NK Budućnost Podbrest - projektna dokumentacija</t>
  </si>
  <si>
    <t>projektiranje u 2018. godini</t>
  </si>
  <si>
    <t>u 2018. godini - projektiranje</t>
  </si>
  <si>
    <t>2019. godina</t>
  </si>
  <si>
    <t>Dogradnja nadstrešnice na grobnoj kući u Podbrestu</t>
  </si>
  <si>
    <t>Izrada i postavljanje na stupove znakova naziva ulica u svim naseljima Općine Orehovica</t>
  </si>
  <si>
    <t>Proračun Općine Orehovica</t>
  </si>
  <si>
    <t>LAG Mura-Drava - temeljem prijenosa EU sredstava</t>
  </si>
  <si>
    <t>Proračun EU</t>
  </si>
  <si>
    <t>Izvanproračunska sredstva - Hrvatske vode</t>
  </si>
  <si>
    <t>dobava ploča i stupova</t>
  </si>
  <si>
    <t>postavljanje stupova</t>
  </si>
  <si>
    <t>Redovno financiranje vatrogastva</t>
  </si>
  <si>
    <t>Nabava kombi vozila za DVD Orehovica</t>
  </si>
  <si>
    <t>Ministarstvo regionalnog razvoja 60%</t>
  </si>
  <si>
    <t>Općina Orehovica 40%</t>
  </si>
  <si>
    <t>Hrvatske vode 60%</t>
  </si>
  <si>
    <t xml:space="preserve">Nabava i postavljanje display uređaja na relaciji romsko naselje-NK Croatia </t>
  </si>
  <si>
    <t xml:space="preserve">s oznakom OPREZ ŠKOLA </t>
  </si>
  <si>
    <t>financira ŽUC 35.000,00 kn</t>
  </si>
  <si>
    <t>Izgradnja javne rasvjete spojne ceste od ŽC 2022 do ulice Kralja Zvonimira u Orehovici</t>
  </si>
  <si>
    <t>Oprema za rad u parku i vrtu - nabava rajdera, kosilise i trimera</t>
  </si>
  <si>
    <t>prema ponudi motoreni FERRIS (rajder 106.000,00 kn)</t>
  </si>
  <si>
    <t>Dobava i postavljanje žičane ograde sa stupovima između parkirališta i</t>
  </si>
  <si>
    <t>privatnog posjeda kod groblja u Orehovici</t>
  </si>
  <si>
    <t>studenti  10 x 500*10 mj</t>
  </si>
  <si>
    <t>Sufinanciranje troškova kopnje prve nekretnine mladim osobama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</si>
</sst>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rgb="FFB2B2B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2" applyNumberFormat="0" applyFont="0" applyAlignment="0" applyProtection="0"/>
  </cellStyleXfs>
  <cellXfs count="66">
    <xf numFmtId="0" fontId="0" fillId="0" borderId="0" xfId="0"/>
    <xf numFmtId="44" fontId="0" fillId="0" borderId="0" xfId="1" applyFont="1"/>
    <xf numFmtId="0" fontId="3" fillId="0" borderId="0" xfId="0" applyFont="1"/>
    <xf numFmtId="0" fontId="0" fillId="0" borderId="0" xfId="0" applyAlignment="1">
      <alignment horizontal="left" wrapText="1"/>
    </xf>
    <xf numFmtId="44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44" fontId="6" fillId="0" borderId="0" xfId="1" applyFont="1"/>
    <xf numFmtId="0" fontId="5" fillId="0" borderId="0" xfId="0" applyFont="1"/>
    <xf numFmtId="44" fontId="3" fillId="0" borderId="0" xfId="1" applyFont="1"/>
    <xf numFmtId="44" fontId="0" fillId="0" borderId="0" xfId="0" applyNumberFormat="1" applyAlignment="1">
      <alignment horizontal="left" wrapText="1"/>
    </xf>
    <xf numFmtId="44" fontId="0" fillId="0" borderId="0" xfId="1" applyFont="1" applyAlignment="1">
      <alignment horizontal="left" wrapText="1"/>
    </xf>
    <xf numFmtId="44" fontId="2" fillId="2" borderId="1" xfId="1" applyFont="1" applyFill="1" applyBorder="1"/>
    <xf numFmtId="44" fontId="2" fillId="2" borderId="0" xfId="1" applyFont="1" applyFill="1" applyBorder="1"/>
    <xf numFmtId="0" fontId="7" fillId="0" borderId="0" xfId="0" applyFont="1"/>
    <xf numFmtId="44" fontId="8" fillId="0" borderId="0" xfId="1" applyFont="1"/>
    <xf numFmtId="0" fontId="8" fillId="0" borderId="0" xfId="0" applyFont="1" applyAlignment="1">
      <alignment horizontal="left" wrapText="1"/>
    </xf>
    <xf numFmtId="0" fontId="8" fillId="0" borderId="0" xfId="0" applyFont="1"/>
    <xf numFmtId="44" fontId="8" fillId="0" borderId="0" xfId="1" applyFont="1" applyAlignment="1">
      <alignment horizontal="left" wrapText="1"/>
    </xf>
    <xf numFmtId="44" fontId="7" fillId="2" borderId="1" xfId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horizontal="left"/>
    </xf>
    <xf numFmtId="44" fontId="0" fillId="0" borderId="3" xfId="1" applyFont="1" applyBorder="1"/>
    <xf numFmtId="44" fontId="0" fillId="3" borderId="4" xfId="2" applyNumberFormat="1" applyFont="1" applyBorder="1"/>
    <xf numFmtId="44" fontId="8" fillId="0" borderId="3" xfId="1" applyFont="1" applyBorder="1"/>
    <xf numFmtId="0" fontId="0" fillId="0" borderId="3" xfId="0" applyBorder="1"/>
    <xf numFmtId="44" fontId="7" fillId="2" borderId="5" xfId="1" applyFont="1" applyFill="1" applyBorder="1"/>
    <xf numFmtId="44" fontId="8" fillId="3" borderId="4" xfId="2" applyNumberFormat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2" fillId="2" borderId="1" xfId="1" applyNumberFormat="1" applyFont="1" applyFill="1" applyBorder="1"/>
    <xf numFmtId="0" fontId="10" fillId="0" borderId="0" xfId="0" applyFont="1"/>
    <xf numFmtId="0" fontId="0" fillId="0" borderId="0" xfId="0" applyAlignment="1">
      <alignment horizontal="left" wrapText="1"/>
    </xf>
    <xf numFmtId="0" fontId="11" fillId="0" borderId="0" xfId="0" applyFont="1"/>
    <xf numFmtId="44" fontId="5" fillId="0" borderId="0" xfId="1" applyFont="1"/>
    <xf numFmtId="44" fontId="0" fillId="3" borderId="3" xfId="2" applyNumberFormat="1" applyFont="1" applyBorder="1"/>
    <xf numFmtId="0" fontId="0" fillId="0" borderId="7" xfId="0" applyBorder="1"/>
    <xf numFmtId="0" fontId="5" fillId="0" borderId="3" xfId="0" applyFont="1" applyBorder="1" applyAlignment="1">
      <alignment wrapText="1"/>
    </xf>
    <xf numFmtId="44" fontId="5" fillId="0" borderId="3" xfId="1" applyFont="1" applyBorder="1" applyAlignment="1">
      <alignment wrapText="1"/>
    </xf>
    <xf numFmtId="4" fontId="0" fillId="0" borderId="0" xfId="0" applyNumberFormat="1"/>
    <xf numFmtId="44" fontId="2" fillId="2" borderId="0" xfId="1" applyNumberFormat="1" applyFont="1" applyFill="1" applyBorder="1"/>
    <xf numFmtId="0" fontId="3" fillId="0" borderId="0" xfId="0" applyFont="1" applyAlignment="1">
      <alignment wrapText="1"/>
    </xf>
    <xf numFmtId="0" fontId="0" fillId="0" borderId="8" xfId="0" applyBorder="1"/>
    <xf numFmtId="0" fontId="0" fillId="0" borderId="0" xfId="0" applyAlignment="1">
      <alignment horizontal="left" wrapText="1"/>
    </xf>
    <xf numFmtId="0" fontId="0" fillId="0" borderId="0" xfId="0" applyAlignment="1"/>
    <xf numFmtId="44" fontId="0" fillId="0" borderId="9" xfId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3" xfId="0" applyFont="1" applyBorder="1" applyAlignment="1">
      <alignment horizontal="left" wrapText="1"/>
    </xf>
  </cellXfs>
  <cellStyles count="3">
    <cellStyle name="Bilješka" xfId="2" builtinId="10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workbookViewId="0">
      <selection activeCell="G10" sqref="G10:J10"/>
    </sheetView>
  </sheetViews>
  <sheetFormatPr defaultRowHeight="15" x14ac:dyDescent="0.25"/>
  <cols>
    <col min="1" max="1" width="21.42578125" customWidth="1"/>
    <col min="2" max="2" width="16.42578125" customWidth="1"/>
    <col min="3" max="3" width="16.42578125" style="1" customWidth="1"/>
    <col min="4" max="4" width="24.85546875" style="3" customWidth="1"/>
    <col min="5" max="5" width="15.85546875" style="1" bestFit="1" customWidth="1"/>
    <col min="6" max="6" width="16.5703125" customWidth="1"/>
    <col min="7" max="7" width="15.85546875" bestFit="1" customWidth="1"/>
    <col min="8" max="8" width="21.42578125" customWidth="1"/>
    <col min="9" max="9" width="16.85546875" bestFit="1" customWidth="1"/>
    <col min="11" max="11" width="15.85546875" bestFit="1" customWidth="1"/>
  </cols>
  <sheetData>
    <row r="1" spans="1:11" ht="28.5" x14ac:dyDescent="0.45">
      <c r="A1" s="57" t="s">
        <v>39</v>
      </c>
      <c r="B1" s="57"/>
      <c r="C1" s="57"/>
      <c r="D1" s="57"/>
      <c r="E1" s="58"/>
      <c r="F1" s="52" t="s">
        <v>32</v>
      </c>
      <c r="G1" s="53"/>
      <c r="H1" s="53"/>
      <c r="I1" s="53"/>
    </row>
    <row r="2" spans="1:11" x14ac:dyDescent="0.25">
      <c r="A2" s="53" t="s">
        <v>34</v>
      </c>
      <c r="B2" s="53"/>
      <c r="C2" s="53"/>
      <c r="D2" s="53"/>
      <c r="E2" s="56"/>
      <c r="G2" s="2" t="s">
        <v>36</v>
      </c>
    </row>
    <row r="3" spans="1:11" x14ac:dyDescent="0.25">
      <c r="D3" s="30"/>
      <c r="E3" s="24"/>
      <c r="H3" s="4"/>
    </row>
    <row r="4" spans="1:11" ht="15.75" x14ac:dyDescent="0.25">
      <c r="A4" s="35" t="s">
        <v>35</v>
      </c>
      <c r="B4" s="2"/>
      <c r="E4" s="24"/>
      <c r="G4" t="str">
        <f>A4</f>
        <v>Izgradnja društvenog doma u romskom naselju</v>
      </c>
      <c r="K4" s="4">
        <f>E7</f>
        <v>780604</v>
      </c>
    </row>
    <row r="5" spans="1:11" ht="28.5" customHeight="1" x14ac:dyDescent="0.25">
      <c r="B5" t="s">
        <v>18</v>
      </c>
      <c r="C5" s="1" t="s">
        <v>12</v>
      </c>
      <c r="D5" s="31" t="s">
        <v>11</v>
      </c>
      <c r="E5" s="24"/>
      <c r="I5" s="4"/>
      <c r="K5" s="4"/>
    </row>
    <row r="6" spans="1:11" ht="28.5" customHeight="1" x14ac:dyDescent="0.25">
      <c r="A6" s="2" t="s">
        <v>11</v>
      </c>
      <c r="B6" s="12">
        <v>4265088.55</v>
      </c>
      <c r="C6" s="12">
        <f>B6*0.25</f>
        <v>1066272.1375</v>
      </c>
      <c r="D6" s="34">
        <f>ROUND((B6+C6),0)</f>
        <v>5331361</v>
      </c>
      <c r="E6" s="24"/>
      <c r="G6" s="54" t="str">
        <f>A42</f>
        <v>Izgradnja spojne ceste gospodarske zone sa ŽC 2038 i dio ceste u gospodarskoj zoni - prometnice, oborinska odvodnja i javna rasvjeta</v>
      </c>
      <c r="H6" s="54"/>
      <c r="I6" s="54"/>
      <c r="J6" s="54"/>
      <c r="K6" s="4">
        <f>E47</f>
        <v>450000</v>
      </c>
    </row>
    <row r="7" spans="1:11" ht="21.75" customHeight="1" x14ac:dyDescent="0.25">
      <c r="D7" s="31" t="s">
        <v>36</v>
      </c>
      <c r="E7" s="24">
        <v>780604</v>
      </c>
      <c r="G7" s="60" t="str">
        <f>A68</f>
        <v>Jezerčica - nastavak projektiranja</v>
      </c>
      <c r="H7" s="60"/>
      <c r="I7" s="60"/>
      <c r="J7" s="60"/>
      <c r="K7" s="4">
        <f>E73</f>
        <v>229500</v>
      </c>
    </row>
    <row r="8" spans="1:11" ht="14.1" customHeight="1" x14ac:dyDescent="0.25">
      <c r="D8" s="31" t="s">
        <v>37</v>
      </c>
      <c r="E8" s="24">
        <v>4423423</v>
      </c>
      <c r="K8" s="4">
        <f>SUM(K4:K7)</f>
        <v>1460104</v>
      </c>
    </row>
    <row r="9" spans="1:11" ht="15" customHeight="1" x14ac:dyDescent="0.25">
      <c r="D9" s="31" t="s">
        <v>0</v>
      </c>
      <c r="E9" s="24">
        <f>D6-E7-E8</f>
        <v>127334</v>
      </c>
      <c r="G9" s="55" t="s">
        <v>75</v>
      </c>
      <c r="H9" s="55"/>
      <c r="I9" s="55"/>
    </row>
    <row r="10" spans="1:11" ht="34.5" customHeight="1" x14ac:dyDescent="0.25">
      <c r="D10" s="31"/>
      <c r="E10" s="25">
        <f>SUM(E7:E9)</f>
        <v>5331361</v>
      </c>
      <c r="G10" s="59" t="str">
        <f>A51</f>
        <v>Odvodni sustav Orehovica i Podbrest - dio ulice Zrinskih, ulice Braće Radić te Dravske ulice - oborinska odvodnja</v>
      </c>
      <c r="H10" s="59"/>
      <c r="I10" s="59"/>
      <c r="J10" s="59"/>
      <c r="K10" s="4">
        <f>E56</f>
        <v>1255823</v>
      </c>
    </row>
    <row r="11" spans="1:11" ht="15.75" x14ac:dyDescent="0.25">
      <c r="A11" s="35" t="s">
        <v>38</v>
      </c>
      <c r="B11" s="2"/>
      <c r="C11" s="7"/>
      <c r="E11" s="24"/>
      <c r="K11" s="4">
        <f>SUM(K4:K10)</f>
        <v>4176031</v>
      </c>
    </row>
    <row r="12" spans="1:11" ht="24" customHeight="1" x14ac:dyDescent="0.25">
      <c r="B12" t="s">
        <v>18</v>
      </c>
      <c r="C12" s="1" t="s">
        <v>12</v>
      </c>
      <c r="D12" s="31" t="s">
        <v>11</v>
      </c>
      <c r="E12" s="42"/>
      <c r="G12" s="22" t="s">
        <v>74</v>
      </c>
    </row>
    <row r="13" spans="1:11" ht="27.95" customHeight="1" x14ac:dyDescent="0.25">
      <c r="A13" s="2" t="s">
        <v>11</v>
      </c>
      <c r="B13" s="12">
        <v>539611.05000000005</v>
      </c>
      <c r="C13" s="12">
        <f>B13*0.25</f>
        <v>134902.76250000001</v>
      </c>
      <c r="D13" s="34">
        <f>ROUND((B13+C13),0)</f>
        <v>674514</v>
      </c>
      <c r="E13" s="24"/>
      <c r="G13" s="48" t="str">
        <f>A4</f>
        <v>Izgradnja društvenog doma u romskom naselju</v>
      </c>
      <c r="H13" s="48"/>
      <c r="I13" s="48"/>
      <c r="J13" s="48"/>
      <c r="K13" s="4">
        <f>E8</f>
        <v>4423423</v>
      </c>
    </row>
    <row r="14" spans="1:11" x14ac:dyDescent="0.25">
      <c r="A14" s="37" t="s">
        <v>40</v>
      </c>
      <c r="B14" s="13">
        <v>264000</v>
      </c>
      <c r="C14" s="13">
        <f>B14*0.25</f>
        <v>66000</v>
      </c>
      <c r="D14" s="13">
        <f>B14+C14</f>
        <v>330000</v>
      </c>
      <c r="E14" s="24"/>
      <c r="G14" s="54"/>
      <c r="H14" s="54"/>
      <c r="I14" s="4"/>
    </row>
    <row r="15" spans="1:11" ht="26.25" customHeight="1" x14ac:dyDescent="0.25">
      <c r="A15">
        <v>2019</v>
      </c>
      <c r="D15" s="31" t="s">
        <v>0</v>
      </c>
      <c r="E15" s="24">
        <f>D13-D14</f>
        <v>344514</v>
      </c>
      <c r="G15" s="55" t="s">
        <v>73</v>
      </c>
      <c r="H15" s="55"/>
      <c r="I15" s="4"/>
      <c r="K15" s="4"/>
    </row>
    <row r="16" spans="1:11" ht="15" customHeight="1" x14ac:dyDescent="0.25">
      <c r="D16" s="31"/>
      <c r="E16" s="27"/>
      <c r="G16" t="str">
        <f>A32</f>
        <v>Dogradnja nadstrešnice na grobnoj kući u Podbrestu</v>
      </c>
      <c r="K16" s="4">
        <f>E39</f>
        <v>301092</v>
      </c>
    </row>
    <row r="17" spans="1:11" ht="46.5" customHeight="1" x14ac:dyDescent="0.25">
      <c r="A17" s="64" t="s">
        <v>62</v>
      </c>
      <c r="B17" s="64"/>
      <c r="C17" s="64"/>
      <c r="D17" s="64"/>
      <c r="E17" s="65"/>
      <c r="K17" s="4"/>
    </row>
    <row r="18" spans="1:11" ht="25.5" customHeight="1" x14ac:dyDescent="0.25">
      <c r="B18" t="s">
        <v>18</v>
      </c>
      <c r="C18" s="1" t="s">
        <v>12</v>
      </c>
      <c r="D18" s="33" t="s">
        <v>11</v>
      </c>
      <c r="E18" s="24"/>
      <c r="G18" s="23" t="s">
        <v>30</v>
      </c>
    </row>
    <row r="19" spans="1:11" ht="19.5" customHeight="1" x14ac:dyDescent="0.25">
      <c r="A19" t="s">
        <v>41</v>
      </c>
      <c r="B19" s="1">
        <v>87000</v>
      </c>
      <c r="C19" s="1">
        <f>B19*0.25</f>
        <v>21750</v>
      </c>
      <c r="D19" s="11">
        <f>B19+C19</f>
        <v>108750</v>
      </c>
      <c r="E19" s="24"/>
      <c r="G19" s="23"/>
    </row>
    <row r="20" spans="1:11" ht="27" customHeight="1" x14ac:dyDescent="0.25">
      <c r="A20" s="2" t="s">
        <v>11</v>
      </c>
      <c r="B20" s="12">
        <f>SUM(B19)</f>
        <v>87000</v>
      </c>
      <c r="C20" s="12">
        <f>SUM(C19)</f>
        <v>21750</v>
      </c>
      <c r="D20" s="34">
        <f>ROUND((B20+C20),0)</f>
        <v>108750</v>
      </c>
      <c r="E20" s="24"/>
      <c r="G20" s="54" t="str">
        <f>A84</f>
        <v>Izrada i postavljanje na stupove znakova naziva ulica u svim naseljima Općine Orehovica</v>
      </c>
      <c r="H20" s="54"/>
      <c r="I20" s="54"/>
      <c r="J20" s="54"/>
      <c r="K20" s="4">
        <f>E90</f>
        <v>50000</v>
      </c>
    </row>
    <row r="21" spans="1:11" ht="30.95" customHeight="1" x14ac:dyDescent="0.25">
      <c r="D21" s="33" t="s">
        <v>0</v>
      </c>
      <c r="E21" s="24">
        <f>D20</f>
        <v>108750</v>
      </c>
      <c r="G21" s="54" t="str">
        <f>A75</f>
        <v>Sanacija oštečenih asfaltnih zastora na području svih naselja Općine Orehovica</v>
      </c>
      <c r="H21" s="54"/>
      <c r="I21" s="54"/>
      <c r="J21" s="54"/>
      <c r="K21" s="4">
        <f>E80</f>
        <v>50000</v>
      </c>
    </row>
    <row r="22" spans="1:11" ht="27.75" customHeight="1" x14ac:dyDescent="0.25">
      <c r="D22" s="33"/>
      <c r="E22" s="25">
        <f>SUM(E21:E21)</f>
        <v>108750</v>
      </c>
      <c r="G22" s="54" t="str">
        <f>A102</f>
        <v>Izgradnja 5 parkirališnih mjesta sa sustavom odvodnje i separatorom kod Društvenog doma u Vulariji</v>
      </c>
      <c r="H22" s="54"/>
      <c r="I22" s="54"/>
      <c r="J22" s="54"/>
      <c r="K22" s="4">
        <f>E107</f>
        <v>50000</v>
      </c>
    </row>
    <row r="23" spans="1:11" ht="17.25" customHeight="1" x14ac:dyDescent="0.25">
      <c r="D23" s="33"/>
      <c r="E23" s="40"/>
    </row>
    <row r="24" spans="1:11" ht="27" customHeight="1" x14ac:dyDescent="0.25">
      <c r="A24" s="55" t="s">
        <v>66</v>
      </c>
      <c r="B24" s="55"/>
      <c r="C24" s="55"/>
      <c r="D24" s="55"/>
      <c r="E24" s="61"/>
      <c r="G24" s="2" t="s">
        <v>31</v>
      </c>
      <c r="H24" s="2"/>
      <c r="K24" s="22">
        <f>SUM(K4:K23)</f>
        <v>13226577</v>
      </c>
    </row>
    <row r="25" spans="1:11" ht="13.5" customHeight="1" x14ac:dyDescent="0.25">
      <c r="B25" t="s">
        <v>18</v>
      </c>
      <c r="C25" s="1" t="s">
        <v>12</v>
      </c>
      <c r="D25" s="33" t="s">
        <v>11</v>
      </c>
      <c r="E25" s="24"/>
    </row>
    <row r="26" spans="1:11" ht="18.75" customHeight="1" x14ac:dyDescent="0.25">
      <c r="A26" t="s">
        <v>41</v>
      </c>
      <c r="B26" s="1">
        <v>24500</v>
      </c>
      <c r="C26" s="1">
        <f>B26*0.25</f>
        <v>6125</v>
      </c>
      <c r="D26" s="11">
        <f>B26+C26</f>
        <v>30625</v>
      </c>
      <c r="E26" s="24"/>
    </row>
    <row r="27" spans="1:11" ht="26.25" customHeight="1" x14ac:dyDescent="0.25">
      <c r="A27" s="2" t="s">
        <v>11</v>
      </c>
      <c r="B27" s="12">
        <f>SUM(B26)</f>
        <v>24500</v>
      </c>
      <c r="C27" s="12">
        <f>SUM(C26)</f>
        <v>6125</v>
      </c>
      <c r="D27" s="34">
        <f>ROUND((B27+C27),0)</f>
        <v>30625</v>
      </c>
      <c r="E27" s="24"/>
    </row>
    <row r="28" spans="1:11" x14ac:dyDescent="0.25">
      <c r="D28" s="33"/>
      <c r="E28" s="24"/>
    </row>
    <row r="29" spans="1:11" x14ac:dyDescent="0.25">
      <c r="D29" s="33" t="s">
        <v>0</v>
      </c>
      <c r="E29" s="24">
        <f>D27-E28</f>
        <v>30625</v>
      </c>
    </row>
    <row r="30" spans="1:11" x14ac:dyDescent="0.25">
      <c r="D30" s="33"/>
      <c r="E30" s="25">
        <f>SUM(E28:E29)</f>
        <v>30625</v>
      </c>
    </row>
    <row r="31" spans="1:11" x14ac:dyDescent="0.25">
      <c r="E31" s="27"/>
    </row>
    <row r="32" spans="1:11" x14ac:dyDescent="0.25">
      <c r="A32" s="2" t="s">
        <v>70</v>
      </c>
      <c r="C32"/>
      <c r="D32"/>
      <c r="E32" s="27"/>
    </row>
    <row r="33" spans="1:5" x14ac:dyDescent="0.25">
      <c r="B33" t="s">
        <v>18</v>
      </c>
      <c r="C33" s="1" t="s">
        <v>12</v>
      </c>
      <c r="D33" s="36" t="s">
        <v>11</v>
      </c>
      <c r="E33" s="24"/>
    </row>
    <row r="34" spans="1:5" ht="30" x14ac:dyDescent="0.25">
      <c r="A34" s="21" t="s">
        <v>67</v>
      </c>
      <c r="B34" s="1">
        <v>44000</v>
      </c>
      <c r="C34" s="1">
        <f>B34*0.25</f>
        <v>11000</v>
      </c>
      <c r="D34" s="11">
        <f>SUM(B34:C34)</f>
        <v>55000</v>
      </c>
      <c r="E34" s="24"/>
    </row>
    <row r="35" spans="1:5" ht="19.5" customHeight="1" x14ac:dyDescent="0.25">
      <c r="A35" t="s">
        <v>19</v>
      </c>
      <c r="B35" s="15">
        <v>257206</v>
      </c>
      <c r="C35" s="1">
        <f>B35*0.25</f>
        <v>64301.5</v>
      </c>
      <c r="D35" s="11">
        <f>B35+C35</f>
        <v>321507.5</v>
      </c>
      <c r="E35" s="24"/>
    </row>
    <row r="36" spans="1:5" ht="30" customHeight="1" x14ac:dyDescent="0.25">
      <c r="A36" t="s">
        <v>65</v>
      </c>
      <c r="B36" s="15">
        <f>B35*0.02</f>
        <v>5144.12</v>
      </c>
      <c r="C36" s="1">
        <f>B36*0.25</f>
        <v>1286.03</v>
      </c>
      <c r="D36" s="11">
        <f>B36+C36</f>
        <v>6430.15</v>
      </c>
      <c r="E36" s="24"/>
    </row>
    <row r="37" spans="1:5" ht="19.5" customHeight="1" x14ac:dyDescent="0.25">
      <c r="A37" s="2" t="s">
        <v>11</v>
      </c>
      <c r="B37" s="12">
        <f>SUM(B34:B36)</f>
        <v>306350.12</v>
      </c>
      <c r="C37" s="12">
        <f>SUM(C34:C36)</f>
        <v>76587.53</v>
      </c>
      <c r="D37" s="34">
        <f>ROUND((B37+C37),0)</f>
        <v>382938</v>
      </c>
      <c r="E37" s="24"/>
    </row>
    <row r="38" spans="1:5" ht="31.5" customHeight="1" x14ac:dyDescent="0.25">
      <c r="A38" s="45" t="s">
        <v>68</v>
      </c>
      <c r="B38" s="13">
        <f>D34</f>
        <v>55000</v>
      </c>
      <c r="C38" s="13"/>
      <c r="D38" s="44"/>
      <c r="E38" s="24"/>
    </row>
    <row r="39" spans="1:5" ht="19.5" customHeight="1" x14ac:dyDescent="0.25">
      <c r="A39" t="s">
        <v>69</v>
      </c>
      <c r="D39" s="36" t="s">
        <v>42</v>
      </c>
      <c r="E39" s="24">
        <v>301092</v>
      </c>
    </row>
    <row r="40" spans="1:5" ht="29.25" customHeight="1" x14ac:dyDescent="0.25">
      <c r="D40" s="36" t="s">
        <v>0</v>
      </c>
      <c r="E40" s="24">
        <f>D37-E39</f>
        <v>81846</v>
      </c>
    </row>
    <row r="41" spans="1:5" ht="19.5" customHeight="1" x14ac:dyDescent="0.25">
      <c r="D41" s="36"/>
      <c r="E41" s="25">
        <f>SUM(E39:E40)</f>
        <v>382938</v>
      </c>
    </row>
    <row r="42" spans="1:5" ht="31.5" customHeight="1" x14ac:dyDescent="0.25">
      <c r="A42" s="55" t="s">
        <v>64</v>
      </c>
      <c r="B42" s="55"/>
      <c r="C42" s="55"/>
      <c r="D42" s="55"/>
      <c r="E42" s="61"/>
    </row>
    <row r="43" spans="1:5" x14ac:dyDescent="0.25">
      <c r="B43" t="s">
        <v>18</v>
      </c>
      <c r="C43" s="1" t="s">
        <v>12</v>
      </c>
      <c r="D43" s="33" t="s">
        <v>11</v>
      </c>
      <c r="E43" s="24"/>
    </row>
    <row r="44" spans="1:5" ht="50.25" customHeight="1" x14ac:dyDescent="0.25">
      <c r="A44" s="21" t="s">
        <v>43</v>
      </c>
      <c r="B44" s="1">
        <v>2143430</v>
      </c>
      <c r="C44" s="1">
        <f>B44*0.25</f>
        <v>535857.5</v>
      </c>
      <c r="D44" s="11">
        <f>ROUND(B44+C44,0)</f>
        <v>2679288</v>
      </c>
      <c r="E44" s="24"/>
    </row>
    <row r="45" spans="1:5" x14ac:dyDescent="0.25">
      <c r="A45" s="21" t="s">
        <v>65</v>
      </c>
      <c r="B45" s="1">
        <f>B44*2%</f>
        <v>42868.6</v>
      </c>
      <c r="C45" s="1">
        <f>B45*0.25</f>
        <v>10717.15</v>
      </c>
      <c r="D45" s="11">
        <f>B45+C45</f>
        <v>53585.75</v>
      </c>
      <c r="E45" s="24"/>
    </row>
    <row r="46" spans="1:5" x14ac:dyDescent="0.25">
      <c r="A46" s="2" t="s">
        <v>11</v>
      </c>
      <c r="B46" s="34">
        <f>SUM(B44:B45)</f>
        <v>2186298.6</v>
      </c>
      <c r="C46" s="34">
        <f>SUM(C44:C45)</f>
        <v>546574.65</v>
      </c>
      <c r="D46" s="34">
        <f>ROUND(SUM(D44:D45),0)</f>
        <v>2732874</v>
      </c>
      <c r="E46" s="24"/>
    </row>
    <row r="47" spans="1:5" ht="30" x14ac:dyDescent="0.25">
      <c r="D47" s="33" t="s">
        <v>44</v>
      </c>
      <c r="E47" s="24">
        <v>450000</v>
      </c>
    </row>
    <row r="48" spans="1:5" x14ac:dyDescent="0.25">
      <c r="D48" s="33" t="s">
        <v>0</v>
      </c>
      <c r="E48" s="24">
        <f>D46-E47</f>
        <v>2282874</v>
      </c>
    </row>
    <row r="49" spans="1:5" x14ac:dyDescent="0.25">
      <c r="D49" s="33"/>
      <c r="E49" s="25">
        <f>SUM(E47:E48)</f>
        <v>2732874</v>
      </c>
    </row>
    <row r="50" spans="1:5" x14ac:dyDescent="0.25">
      <c r="D50" s="33"/>
      <c r="E50" s="40"/>
    </row>
    <row r="51" spans="1:5" ht="46.5" customHeight="1" x14ac:dyDescent="0.25">
      <c r="A51" s="55" t="s">
        <v>63</v>
      </c>
      <c r="B51" s="55"/>
      <c r="C51" s="55"/>
      <c r="D51" s="55"/>
      <c r="E51" s="61"/>
    </row>
    <row r="52" spans="1:5" x14ac:dyDescent="0.25">
      <c r="B52" t="s">
        <v>18</v>
      </c>
      <c r="C52" s="1" t="s">
        <v>12</v>
      </c>
      <c r="D52" s="33" t="s">
        <v>11</v>
      </c>
      <c r="E52" s="24"/>
    </row>
    <row r="53" spans="1:5" ht="28.5" customHeight="1" x14ac:dyDescent="0.25">
      <c r="A53" s="21" t="s">
        <v>43</v>
      </c>
      <c r="B53" s="1">
        <v>1641598.18</v>
      </c>
      <c r="C53" s="1">
        <f>B53*0.25</f>
        <v>410399.54499999998</v>
      </c>
      <c r="D53" s="11">
        <f>ROUND(B53+C53,0)</f>
        <v>2051998</v>
      </c>
      <c r="E53" s="24"/>
    </row>
    <row r="54" spans="1:5" x14ac:dyDescent="0.25">
      <c r="A54" s="21" t="s">
        <v>65</v>
      </c>
      <c r="B54" s="1">
        <f>B53*2%</f>
        <v>32831.963600000003</v>
      </c>
      <c r="C54" s="1">
        <f>B54*0.25</f>
        <v>8207.9909000000007</v>
      </c>
      <c r="D54" s="11">
        <f>B54+C54</f>
        <v>41039.954500000007</v>
      </c>
      <c r="E54" s="24"/>
    </row>
    <row r="55" spans="1:5" x14ac:dyDescent="0.25">
      <c r="A55" s="2" t="s">
        <v>11</v>
      </c>
      <c r="B55" s="12">
        <f>SUM(B53:B54)</f>
        <v>1674430.1435999998</v>
      </c>
      <c r="C55" s="12">
        <f>SUM(C53:C54)</f>
        <v>418607.53589999996</v>
      </c>
      <c r="D55" s="34">
        <f>ROUND(SUM(D53:D54),0)</f>
        <v>2093038</v>
      </c>
      <c r="E55" s="24"/>
    </row>
    <row r="56" spans="1:5" x14ac:dyDescent="0.25">
      <c r="D56" s="33" t="s">
        <v>82</v>
      </c>
      <c r="E56" s="24">
        <f>ROUND((D55*0.6),0)</f>
        <v>1255823</v>
      </c>
    </row>
    <row r="57" spans="1:5" x14ac:dyDescent="0.25">
      <c r="D57" s="33" t="s">
        <v>0</v>
      </c>
      <c r="E57" s="24">
        <f>D55-E56</f>
        <v>837215</v>
      </c>
    </row>
    <row r="58" spans="1:5" x14ac:dyDescent="0.25">
      <c r="D58" s="33"/>
      <c r="E58" s="25">
        <f>SUM(E56:E57)</f>
        <v>2093038</v>
      </c>
    </row>
    <row r="59" spans="1:5" x14ac:dyDescent="0.25">
      <c r="D59" s="33"/>
      <c r="E59" s="27"/>
    </row>
    <row r="60" spans="1:5" x14ac:dyDescent="0.25">
      <c r="A60" s="55" t="s">
        <v>45</v>
      </c>
      <c r="B60" s="55"/>
      <c r="C60" s="55"/>
      <c r="D60" s="55"/>
      <c r="E60" s="61"/>
    </row>
    <row r="61" spans="1:5" x14ac:dyDescent="0.25">
      <c r="B61" t="s">
        <v>18</v>
      </c>
      <c r="C61" s="1" t="s">
        <v>12</v>
      </c>
      <c r="D61" s="33" t="s">
        <v>11</v>
      </c>
      <c r="E61" s="24"/>
    </row>
    <row r="62" spans="1:5" x14ac:dyDescent="0.25">
      <c r="A62" s="21" t="s">
        <v>47</v>
      </c>
      <c r="B62" s="1">
        <v>293250</v>
      </c>
      <c r="C62" s="1">
        <f>B62*0.25</f>
        <v>73312.5</v>
      </c>
      <c r="D62" s="11">
        <f>ROUND(B62+C62,0)</f>
        <v>366563</v>
      </c>
      <c r="E62" s="24"/>
    </row>
    <row r="63" spans="1:5" x14ac:dyDescent="0.25">
      <c r="A63" s="21" t="s">
        <v>48</v>
      </c>
      <c r="B63" s="1">
        <v>40000</v>
      </c>
      <c r="C63" s="1">
        <f>B63*0.25</f>
        <v>10000</v>
      </c>
      <c r="D63" s="11">
        <f>ROUND(B63+C63,0)</f>
        <v>50000</v>
      </c>
      <c r="E63" s="24"/>
    </row>
    <row r="64" spans="1:5" x14ac:dyDescent="0.25">
      <c r="A64" s="2" t="s">
        <v>11</v>
      </c>
      <c r="B64" s="12">
        <f>SUM(B62:B63)</f>
        <v>333250</v>
      </c>
      <c r="C64" s="12">
        <f>SUM(C62:C63)</f>
        <v>83312.5</v>
      </c>
      <c r="D64" s="34">
        <f>ROUND((B64+C64),0)</f>
        <v>416563</v>
      </c>
      <c r="E64" s="24"/>
    </row>
    <row r="65" spans="1:5" ht="45" x14ac:dyDescent="0.25">
      <c r="D65" s="33" t="s">
        <v>46</v>
      </c>
      <c r="E65" s="24">
        <v>342000</v>
      </c>
    </row>
    <row r="66" spans="1:5" ht="30" x14ac:dyDescent="0.25">
      <c r="D66" s="33" t="s">
        <v>72</v>
      </c>
      <c r="E66" s="25">
        <f>D64-E65</f>
        <v>74563</v>
      </c>
    </row>
    <row r="67" spans="1:5" x14ac:dyDescent="0.25">
      <c r="D67" s="33"/>
      <c r="E67" s="40"/>
    </row>
    <row r="68" spans="1:5" x14ac:dyDescent="0.25">
      <c r="A68" s="14" t="s">
        <v>21</v>
      </c>
      <c r="B68" s="14"/>
      <c r="C68" s="15"/>
      <c r="D68" s="16"/>
      <c r="E68" s="26"/>
    </row>
    <row r="69" spans="1:5" x14ac:dyDescent="0.25">
      <c r="A69" s="17"/>
      <c r="B69" s="17"/>
      <c r="C69" s="15" t="s">
        <v>20</v>
      </c>
      <c r="D69" s="16" t="s">
        <v>12</v>
      </c>
      <c r="E69" s="26" t="s">
        <v>11</v>
      </c>
    </row>
    <row r="70" spans="1:5" x14ac:dyDescent="0.25">
      <c r="A70" s="62" t="s">
        <v>41</v>
      </c>
      <c r="B70" s="63"/>
      <c r="C70" s="15"/>
      <c r="D70" s="16"/>
      <c r="E70" s="26"/>
    </row>
    <row r="71" spans="1:5" x14ac:dyDescent="0.25">
      <c r="A71" s="63"/>
      <c r="B71" s="63"/>
      <c r="C71" s="15">
        <v>306000</v>
      </c>
      <c r="D71" s="18">
        <f>C71*25%</f>
        <v>76500</v>
      </c>
      <c r="E71" s="26">
        <f>C71+D71</f>
        <v>382500</v>
      </c>
    </row>
    <row r="72" spans="1:5" x14ac:dyDescent="0.25">
      <c r="A72" s="14" t="s">
        <v>11</v>
      </c>
      <c r="B72" s="14"/>
      <c r="C72" s="19">
        <f>SUM(C71:C71)</f>
        <v>306000</v>
      </c>
      <c r="D72" s="19">
        <f>SUM(D71:D71)</f>
        <v>76500</v>
      </c>
      <c r="E72" s="28">
        <f>SUM(C72:D72)</f>
        <v>382500</v>
      </c>
    </row>
    <row r="73" spans="1:5" ht="30" x14ac:dyDescent="0.25">
      <c r="A73" s="14"/>
      <c r="B73" s="14"/>
      <c r="C73"/>
      <c r="D73" s="33" t="s">
        <v>80</v>
      </c>
      <c r="E73" s="24">
        <f>E72*0.6</f>
        <v>229500</v>
      </c>
    </row>
    <row r="74" spans="1:5" x14ac:dyDescent="0.25">
      <c r="A74" s="32"/>
      <c r="B74" s="32"/>
      <c r="C74" s="15"/>
      <c r="D74" s="33" t="s">
        <v>81</v>
      </c>
      <c r="E74" s="24">
        <f>E72-E73</f>
        <v>153000</v>
      </c>
    </row>
    <row r="75" spans="1:5" x14ac:dyDescent="0.25">
      <c r="A75" s="2" t="s">
        <v>49</v>
      </c>
      <c r="D75" s="33"/>
      <c r="E75" s="27"/>
    </row>
    <row r="76" spans="1:5" x14ac:dyDescent="0.25">
      <c r="B76" t="s">
        <v>18</v>
      </c>
      <c r="C76" s="1" t="s">
        <v>12</v>
      </c>
      <c r="D76" s="33" t="s">
        <v>11</v>
      </c>
      <c r="E76" s="24"/>
    </row>
    <row r="77" spans="1:5" x14ac:dyDescent="0.25">
      <c r="A77" s="21" t="s">
        <v>19</v>
      </c>
      <c r="B77" s="1">
        <v>120000</v>
      </c>
      <c r="C77" s="1">
        <f>B77*0.25</f>
        <v>30000</v>
      </c>
      <c r="D77" s="11">
        <f>ROUND(B77+C77,0)</f>
        <v>150000</v>
      </c>
      <c r="E77" s="24"/>
    </row>
    <row r="78" spans="1:5" x14ac:dyDescent="0.25">
      <c r="A78" s="21" t="s">
        <v>65</v>
      </c>
      <c r="B78" s="1">
        <f>B77*2%</f>
        <v>2400</v>
      </c>
      <c r="C78" s="1">
        <f>B78*0.25</f>
        <v>600</v>
      </c>
      <c r="D78" s="11">
        <f>B78+C78</f>
        <v>3000</v>
      </c>
      <c r="E78" s="24"/>
    </row>
    <row r="79" spans="1:5" x14ac:dyDescent="0.25">
      <c r="A79" s="2" t="s">
        <v>11</v>
      </c>
      <c r="B79" s="12">
        <f>SUM(B77:B78)</f>
        <v>122400</v>
      </c>
      <c r="C79" s="12">
        <f>SUM(C77:C78)</f>
        <v>30600</v>
      </c>
      <c r="D79" s="34">
        <f>SUM(D77:D78)</f>
        <v>153000</v>
      </c>
      <c r="E79" s="24"/>
    </row>
    <row r="80" spans="1:5" x14ac:dyDescent="0.25">
      <c r="D80" s="33" t="s">
        <v>30</v>
      </c>
      <c r="E80" s="24">
        <v>50000</v>
      </c>
    </row>
    <row r="81" spans="1:9" x14ac:dyDescent="0.25">
      <c r="D81" s="33" t="s">
        <v>0</v>
      </c>
      <c r="E81" s="24">
        <f>D79-E80</f>
        <v>103000</v>
      </c>
    </row>
    <row r="82" spans="1:9" x14ac:dyDescent="0.25">
      <c r="D82" s="33"/>
      <c r="E82" s="25">
        <f>SUM(E80:E81)</f>
        <v>153000</v>
      </c>
    </row>
    <row r="83" spans="1:9" x14ac:dyDescent="0.25">
      <c r="D83" s="33"/>
      <c r="E83" s="27"/>
    </row>
    <row r="84" spans="1:9" x14ac:dyDescent="0.25">
      <c r="A84" s="2" t="s">
        <v>71</v>
      </c>
      <c r="D84" s="33"/>
      <c r="E84" s="41"/>
    </row>
    <row r="85" spans="1:9" x14ac:dyDescent="0.25">
      <c r="B85" t="s">
        <v>18</v>
      </c>
      <c r="C85" s="1" t="s">
        <v>12</v>
      </c>
      <c r="D85" s="33" t="s">
        <v>11</v>
      </c>
      <c r="E85" s="24"/>
    </row>
    <row r="86" spans="1:9" x14ac:dyDescent="0.25">
      <c r="A86" s="21" t="s">
        <v>76</v>
      </c>
      <c r="B86" s="1">
        <v>106760</v>
      </c>
      <c r="C86" s="1">
        <f>B86*0.25</f>
        <v>26690</v>
      </c>
      <c r="D86" s="11">
        <f>ROUND(B86+C86,0)</f>
        <v>133450</v>
      </c>
      <c r="E86" s="24"/>
    </row>
    <row r="87" spans="1:9" x14ac:dyDescent="0.25">
      <c r="A87" s="21" t="s">
        <v>77</v>
      </c>
      <c r="B87" s="1">
        <v>83800</v>
      </c>
      <c r="C87" s="1">
        <f>B87*0.25</f>
        <v>20950</v>
      </c>
      <c r="D87" s="11">
        <f>B87+C87</f>
        <v>104750</v>
      </c>
      <c r="E87" s="24"/>
    </row>
    <row r="88" spans="1:9" x14ac:dyDescent="0.25">
      <c r="A88" s="21" t="s">
        <v>65</v>
      </c>
      <c r="B88" s="1">
        <f>(B86+B87)*2%</f>
        <v>3811.2000000000003</v>
      </c>
      <c r="C88" s="1">
        <f>B88*0.25</f>
        <v>952.80000000000007</v>
      </c>
      <c r="D88" s="11">
        <f>B88+C88</f>
        <v>4764</v>
      </c>
      <c r="E88" s="24"/>
      <c r="G88" s="17"/>
    </row>
    <row r="89" spans="1:9" x14ac:dyDescent="0.25">
      <c r="A89" s="2" t="s">
        <v>11</v>
      </c>
      <c r="B89" s="12">
        <f>SUM(B86:B88)</f>
        <v>194371.20000000001</v>
      </c>
      <c r="C89" s="12">
        <f>SUM(C86:C88)</f>
        <v>48592.800000000003</v>
      </c>
      <c r="D89" s="34">
        <f>SUM(D86:D88)</f>
        <v>242964</v>
      </c>
      <c r="E89" s="24"/>
    </row>
    <row r="90" spans="1:9" x14ac:dyDescent="0.25">
      <c r="D90" s="36" t="s">
        <v>30</v>
      </c>
      <c r="E90" s="24">
        <v>50000</v>
      </c>
    </row>
    <row r="91" spans="1:9" x14ac:dyDescent="0.25">
      <c r="D91" s="36" t="s">
        <v>0</v>
      </c>
      <c r="E91" s="24">
        <f>D89-E90</f>
        <v>192964</v>
      </c>
    </row>
    <row r="92" spans="1:9" x14ac:dyDescent="0.25">
      <c r="D92" s="36"/>
      <c r="E92" s="25">
        <f>SUM(E90:E91)</f>
        <v>242964</v>
      </c>
    </row>
    <row r="93" spans="1:9" x14ac:dyDescent="0.25">
      <c r="A93" s="2" t="s">
        <v>5</v>
      </c>
      <c r="B93" s="2"/>
      <c r="C93" s="38"/>
      <c r="E93" s="24"/>
    </row>
    <row r="94" spans="1:9" s="8" customFormat="1" x14ac:dyDescent="0.25">
      <c r="A94" t="s">
        <v>13</v>
      </c>
      <c r="B94"/>
      <c r="C94" s="1"/>
      <c r="D94" s="3"/>
      <c r="E94" s="24"/>
      <c r="F94"/>
    </row>
    <row r="95" spans="1:9" s="17" customFormat="1" x14ac:dyDescent="0.25">
      <c r="A95" s="6" t="s">
        <v>14</v>
      </c>
      <c r="B95" s="5">
        <v>350</v>
      </c>
      <c r="C95" s="1">
        <v>46.5</v>
      </c>
      <c r="D95" s="10">
        <f>B95*C95</f>
        <v>16275</v>
      </c>
      <c r="E95" s="24"/>
      <c r="F95"/>
      <c r="G95" s="8"/>
      <c r="H95" s="8"/>
      <c r="I95" s="8"/>
    </row>
    <row r="96" spans="1:9" s="8" customFormat="1" ht="30" x14ac:dyDescent="0.25">
      <c r="A96" s="6" t="s">
        <v>15</v>
      </c>
      <c r="B96" s="5">
        <v>35</v>
      </c>
      <c r="C96" s="1">
        <v>450</v>
      </c>
      <c r="D96" s="10">
        <f>B96*C96</f>
        <v>15750</v>
      </c>
      <c r="E96" s="24"/>
      <c r="F96"/>
      <c r="G96" s="17"/>
      <c r="H96" s="17"/>
      <c r="I96" s="17"/>
    </row>
    <row r="97" spans="1:9" s="17" customFormat="1" ht="30" x14ac:dyDescent="0.25">
      <c r="A97" s="6" t="s">
        <v>16</v>
      </c>
      <c r="B97" s="5">
        <v>20</v>
      </c>
      <c r="C97" s="1">
        <v>420</v>
      </c>
      <c r="D97" s="10">
        <f>B97*C97</f>
        <v>8400</v>
      </c>
      <c r="E97" s="24"/>
      <c r="F97"/>
      <c r="G97" s="8"/>
      <c r="H97" s="8"/>
      <c r="I97" s="8"/>
    </row>
    <row r="98" spans="1:9" s="17" customFormat="1" x14ac:dyDescent="0.25">
      <c r="A98"/>
      <c r="B98"/>
      <c r="C98" s="1"/>
      <c r="D98" s="10">
        <f>SUM(D95:D97)</f>
        <v>40425</v>
      </c>
      <c r="E98" s="24"/>
      <c r="F98"/>
    </row>
    <row r="99" spans="1:9" s="17" customFormat="1" x14ac:dyDescent="0.25">
      <c r="A99"/>
      <c r="B99"/>
      <c r="C99" s="1" t="s">
        <v>17</v>
      </c>
      <c r="D99" s="10">
        <f>ROUND((D98*1.25),0)</f>
        <v>50531</v>
      </c>
      <c r="E99" s="24"/>
      <c r="F99"/>
    </row>
    <row r="100" spans="1:9" s="17" customFormat="1" x14ac:dyDescent="0.25">
      <c r="A100"/>
      <c r="B100"/>
      <c r="C100" s="1"/>
      <c r="D100" s="3" t="s">
        <v>0</v>
      </c>
      <c r="E100" s="25">
        <f>D99</f>
        <v>50531</v>
      </c>
      <c r="F100"/>
    </row>
    <row r="101" spans="1:9" s="17" customFormat="1" x14ac:dyDescent="0.25">
      <c r="A101"/>
      <c r="B101"/>
      <c r="C101" s="1"/>
      <c r="D101" s="3"/>
      <c r="E101" s="24"/>
      <c r="F101"/>
    </row>
    <row r="102" spans="1:9" s="17" customFormat="1" x14ac:dyDescent="0.25">
      <c r="A102" s="2" t="s">
        <v>50</v>
      </c>
      <c r="B102" s="2"/>
      <c r="C102" s="1"/>
      <c r="D102" s="33"/>
      <c r="E102" s="24"/>
      <c r="F102"/>
    </row>
    <row r="103" spans="1:9" s="17" customFormat="1" x14ac:dyDescent="0.25">
      <c r="A103"/>
      <c r="B103" t="s">
        <v>18</v>
      </c>
      <c r="C103" s="1" t="s">
        <v>12</v>
      </c>
      <c r="D103" s="33" t="s">
        <v>11</v>
      </c>
      <c r="E103" s="24"/>
      <c r="F103"/>
    </row>
    <row r="104" spans="1:9" x14ac:dyDescent="0.25">
      <c r="A104" s="21" t="s">
        <v>19</v>
      </c>
      <c r="B104" s="1">
        <v>56000</v>
      </c>
      <c r="C104" s="1">
        <f>B104*0.25</f>
        <v>14000</v>
      </c>
      <c r="D104" s="11">
        <f>ROUND(B104+C104,0)</f>
        <v>70000</v>
      </c>
      <c r="E104" s="24"/>
      <c r="G104" s="17"/>
      <c r="H104" s="17"/>
      <c r="I104" s="17"/>
    </row>
    <row r="105" spans="1:9" x14ac:dyDescent="0.25">
      <c r="A105" s="21" t="s">
        <v>65</v>
      </c>
      <c r="B105" s="1">
        <f>B104*2%</f>
        <v>1120</v>
      </c>
      <c r="C105" s="1">
        <f>B105*0.25</f>
        <v>280</v>
      </c>
      <c r="D105" s="11">
        <f>B105+C105</f>
        <v>1400</v>
      </c>
      <c r="E105" s="24"/>
    </row>
    <row r="106" spans="1:9" x14ac:dyDescent="0.25">
      <c r="A106" s="2" t="s">
        <v>11</v>
      </c>
      <c r="B106" s="12">
        <f>SUM(B104:B105)</f>
        <v>57120</v>
      </c>
      <c r="C106" s="12">
        <f>SUM(C104:C105)</f>
        <v>14280</v>
      </c>
      <c r="D106" s="34">
        <f>SUM(D104:D105)</f>
        <v>71400</v>
      </c>
      <c r="E106" s="24"/>
    </row>
    <row r="107" spans="1:9" x14ac:dyDescent="0.25">
      <c r="D107" s="36" t="s">
        <v>30</v>
      </c>
      <c r="E107" s="24">
        <v>50000</v>
      </c>
    </row>
    <row r="108" spans="1:9" x14ac:dyDescent="0.25">
      <c r="D108" s="36" t="s">
        <v>0</v>
      </c>
      <c r="E108" s="24">
        <f>D106-E107</f>
        <v>21400</v>
      </c>
    </row>
    <row r="109" spans="1:9" x14ac:dyDescent="0.25">
      <c r="D109" s="36"/>
      <c r="E109" s="25">
        <f>SUM(E107:E108)</f>
        <v>71400</v>
      </c>
    </row>
    <row r="110" spans="1:9" ht="11.25" customHeight="1" x14ac:dyDescent="0.25">
      <c r="D110" s="36"/>
      <c r="E110" s="46"/>
    </row>
    <row r="111" spans="1:9" x14ac:dyDescent="0.25">
      <c r="A111" s="2" t="s">
        <v>86</v>
      </c>
      <c r="B111" s="2"/>
      <c r="D111" s="50"/>
      <c r="E111" s="24"/>
    </row>
    <row r="112" spans="1:9" x14ac:dyDescent="0.25">
      <c r="B112" t="s">
        <v>18</v>
      </c>
      <c r="C112" s="1" t="s">
        <v>12</v>
      </c>
      <c r="D112" s="50" t="s">
        <v>11</v>
      </c>
      <c r="E112" s="24"/>
    </row>
    <row r="113" spans="1:5" x14ac:dyDescent="0.25">
      <c r="A113" s="21" t="s">
        <v>19</v>
      </c>
      <c r="B113" s="1">
        <v>120000</v>
      </c>
      <c r="C113" s="1">
        <f>B113*0.25</f>
        <v>30000</v>
      </c>
      <c r="D113" s="11">
        <f>ROUND(B113+C113,0)</f>
        <v>150000</v>
      </c>
      <c r="E113" s="24"/>
    </row>
    <row r="114" spans="1:5" x14ac:dyDescent="0.25">
      <c r="A114" s="21" t="s">
        <v>65</v>
      </c>
      <c r="B114" s="1">
        <f>B113*2%</f>
        <v>2400</v>
      </c>
      <c r="C114" s="1">
        <f>B114*0.25</f>
        <v>600</v>
      </c>
      <c r="D114" s="11">
        <f>B114+C114</f>
        <v>3000</v>
      </c>
      <c r="E114" s="24"/>
    </row>
    <row r="115" spans="1:5" x14ac:dyDescent="0.25">
      <c r="A115" s="2" t="s">
        <v>11</v>
      </c>
      <c r="B115" s="12">
        <f>SUM(B113:B114)</f>
        <v>122400</v>
      </c>
      <c r="C115" s="12">
        <f>SUM(C113:C114)</f>
        <v>30600</v>
      </c>
      <c r="D115" s="34">
        <f>SUM(D113:D114)</f>
        <v>153000</v>
      </c>
      <c r="E115" s="24"/>
    </row>
    <row r="116" spans="1:5" x14ac:dyDescent="0.25">
      <c r="D116" s="50"/>
      <c r="E116" s="24"/>
    </row>
    <row r="117" spans="1:5" x14ac:dyDescent="0.25">
      <c r="D117" s="50" t="s">
        <v>0</v>
      </c>
      <c r="E117" s="24">
        <f>D115-E116</f>
        <v>153000</v>
      </c>
    </row>
    <row r="118" spans="1:5" x14ac:dyDescent="0.25">
      <c r="D118" s="50"/>
      <c r="E118" s="25">
        <f>SUM(E116:E117)</f>
        <v>153000</v>
      </c>
    </row>
    <row r="119" spans="1:5" x14ac:dyDescent="0.25">
      <c r="D119" s="50"/>
      <c r="E119" s="46"/>
    </row>
    <row r="120" spans="1:5" x14ac:dyDescent="0.25">
      <c r="A120" s="14" t="s">
        <v>51</v>
      </c>
      <c r="B120" s="14"/>
      <c r="C120" s="15"/>
      <c r="D120" s="16"/>
      <c r="E120" s="29">
        <v>10000</v>
      </c>
    </row>
    <row r="121" spans="1:5" x14ac:dyDescent="0.25">
      <c r="A121" s="17" t="s">
        <v>1</v>
      </c>
      <c r="B121" s="8"/>
      <c r="C121" s="38"/>
      <c r="D121" s="16"/>
      <c r="E121" s="26"/>
    </row>
    <row r="122" spans="1:5" x14ac:dyDescent="0.25">
      <c r="A122" s="17"/>
      <c r="B122" s="8"/>
      <c r="C122" s="38"/>
      <c r="D122" s="16"/>
      <c r="E122" s="26"/>
    </row>
    <row r="123" spans="1:5" x14ac:dyDescent="0.25">
      <c r="A123" s="14" t="s">
        <v>83</v>
      </c>
      <c r="B123" s="8"/>
      <c r="C123" s="38"/>
      <c r="D123" s="16"/>
      <c r="E123" s="26"/>
    </row>
    <row r="124" spans="1:5" x14ac:dyDescent="0.25">
      <c r="A124" s="17" t="s">
        <v>84</v>
      </c>
      <c r="B124" s="8"/>
      <c r="C124" s="15" t="s">
        <v>85</v>
      </c>
      <c r="D124" s="16"/>
      <c r="E124" s="26"/>
    </row>
    <row r="125" spans="1:5" x14ac:dyDescent="0.25">
      <c r="A125" s="17"/>
      <c r="B125" s="8"/>
      <c r="C125" s="15"/>
      <c r="D125" s="16"/>
      <c r="E125" s="26"/>
    </row>
    <row r="126" spans="1:5" x14ac:dyDescent="0.25">
      <c r="A126" s="17" t="s">
        <v>89</v>
      </c>
      <c r="B126" s="8"/>
      <c r="C126" s="15"/>
      <c r="D126" s="16"/>
      <c r="E126" s="26"/>
    </row>
    <row r="127" spans="1:5" x14ac:dyDescent="0.25">
      <c r="A127" s="17" t="s">
        <v>90</v>
      </c>
      <c r="B127" s="17"/>
      <c r="C127" s="15"/>
      <c r="D127" s="16"/>
      <c r="E127" s="29">
        <v>10000</v>
      </c>
    </row>
    <row r="128" spans="1:5" x14ac:dyDescent="0.25">
      <c r="A128" s="17"/>
      <c r="B128" s="17"/>
      <c r="C128" s="15"/>
      <c r="D128" s="16"/>
      <c r="E128" s="26"/>
    </row>
    <row r="129" spans="1:5" x14ac:dyDescent="0.25">
      <c r="A129" s="14" t="s">
        <v>33</v>
      </c>
      <c r="B129" s="14"/>
      <c r="C129" s="15"/>
      <c r="D129" s="16"/>
      <c r="E129" s="29">
        <v>20000</v>
      </c>
    </row>
    <row r="130" spans="1:5" x14ac:dyDescent="0.25">
      <c r="A130" s="17"/>
      <c r="B130" s="17"/>
      <c r="C130" s="15"/>
      <c r="D130" s="16"/>
      <c r="E130" s="26"/>
    </row>
    <row r="131" spans="1:5" x14ac:dyDescent="0.25">
      <c r="A131" s="2" t="s">
        <v>27</v>
      </c>
      <c r="E131" s="29">
        <v>20000</v>
      </c>
    </row>
    <row r="132" spans="1:5" x14ac:dyDescent="0.25">
      <c r="B132" s="2"/>
      <c r="E132" s="24"/>
    </row>
    <row r="133" spans="1:5" x14ac:dyDescent="0.25">
      <c r="A133" s="2" t="s">
        <v>2</v>
      </c>
      <c r="E133" s="25">
        <v>45000</v>
      </c>
    </row>
    <row r="134" spans="1:5" x14ac:dyDescent="0.25">
      <c r="B134" s="2"/>
      <c r="E134" s="24"/>
    </row>
    <row r="135" spans="1:5" x14ac:dyDescent="0.25">
      <c r="A135" s="2" t="s">
        <v>3</v>
      </c>
      <c r="E135" s="25">
        <v>9000</v>
      </c>
    </row>
    <row r="136" spans="1:5" x14ac:dyDescent="0.25">
      <c r="B136" s="2"/>
      <c r="E136" s="24"/>
    </row>
    <row r="137" spans="1:5" x14ac:dyDescent="0.25">
      <c r="A137" s="2" t="s">
        <v>25</v>
      </c>
      <c r="E137" s="25">
        <v>90000</v>
      </c>
    </row>
    <row r="138" spans="1:5" x14ac:dyDescent="0.25">
      <c r="E138" s="24"/>
    </row>
    <row r="139" spans="1:5" x14ac:dyDescent="0.25">
      <c r="A139" s="2" t="s">
        <v>26</v>
      </c>
      <c r="D139" s="20"/>
      <c r="E139" s="25">
        <v>50000</v>
      </c>
    </row>
    <row r="140" spans="1:5" x14ac:dyDescent="0.25">
      <c r="D140" s="20"/>
      <c r="E140" s="24"/>
    </row>
    <row r="141" spans="1:5" x14ac:dyDescent="0.25">
      <c r="A141" s="2" t="s">
        <v>22</v>
      </c>
      <c r="B141" s="2"/>
      <c r="E141" s="25">
        <v>100000</v>
      </c>
    </row>
    <row r="142" spans="1:5" x14ac:dyDescent="0.25">
      <c r="A142" s="2"/>
      <c r="B142" s="2"/>
      <c r="D142" s="33"/>
      <c r="E142" s="40"/>
    </row>
    <row r="143" spans="1:5" x14ac:dyDescent="0.25">
      <c r="A143" s="2" t="s">
        <v>56</v>
      </c>
      <c r="B143" s="2"/>
      <c r="D143" s="33"/>
      <c r="E143" s="39">
        <v>5000</v>
      </c>
    </row>
    <row r="144" spans="1:5" x14ac:dyDescent="0.25">
      <c r="A144" s="2"/>
      <c r="B144" s="2"/>
      <c r="D144" s="33"/>
      <c r="E144" s="27"/>
    </row>
    <row r="145" spans="1:9" x14ac:dyDescent="0.25">
      <c r="A145" s="2" t="s">
        <v>59</v>
      </c>
      <c r="B145" s="2"/>
      <c r="D145" s="33"/>
      <c r="E145" s="39">
        <v>10000</v>
      </c>
    </row>
    <row r="146" spans="1:9" x14ac:dyDescent="0.25">
      <c r="A146" s="2"/>
      <c r="B146" s="2"/>
      <c r="D146" s="33"/>
      <c r="E146" s="27"/>
    </row>
    <row r="147" spans="1:9" x14ac:dyDescent="0.25">
      <c r="A147" s="2" t="s">
        <v>4</v>
      </c>
      <c r="D147" s="3" t="s">
        <v>91</v>
      </c>
      <c r="E147" s="29">
        <v>50000</v>
      </c>
    </row>
    <row r="148" spans="1:9" s="17" customFormat="1" x14ac:dyDescent="0.25">
      <c r="A148"/>
      <c r="B148" s="2"/>
      <c r="C148" s="1"/>
      <c r="D148" s="3"/>
      <c r="E148" s="24"/>
      <c r="F148"/>
      <c r="G148"/>
      <c r="H148"/>
      <c r="I148"/>
    </row>
    <row r="149" spans="1:9" x14ac:dyDescent="0.25">
      <c r="A149" s="2" t="s">
        <v>6</v>
      </c>
      <c r="E149" s="25">
        <v>40000</v>
      </c>
      <c r="G149" s="17"/>
      <c r="H149" s="17"/>
      <c r="I149" s="17"/>
    </row>
    <row r="150" spans="1:9" s="17" customFormat="1" x14ac:dyDescent="0.25">
      <c r="A150"/>
      <c r="B150"/>
      <c r="C150" s="1"/>
      <c r="D150" s="3"/>
      <c r="E150" s="24"/>
      <c r="F150"/>
      <c r="G150"/>
      <c r="H150"/>
      <c r="I150"/>
    </row>
    <row r="151" spans="1:9" x14ac:dyDescent="0.25">
      <c r="A151" s="2" t="s">
        <v>7</v>
      </c>
      <c r="E151" s="25">
        <v>5000</v>
      </c>
      <c r="G151" s="17"/>
      <c r="H151" s="17"/>
      <c r="I151" s="17"/>
    </row>
    <row r="152" spans="1:9" s="17" customFormat="1" x14ac:dyDescent="0.25">
      <c r="A152" s="2" t="s">
        <v>23</v>
      </c>
      <c r="B152"/>
      <c r="C152" s="1"/>
      <c r="D152" s="20"/>
      <c r="E152" s="25">
        <v>8000</v>
      </c>
      <c r="F152"/>
      <c r="G152"/>
      <c r="H152"/>
      <c r="I152"/>
    </row>
    <row r="153" spans="1:9" x14ac:dyDescent="0.25">
      <c r="B153" s="2"/>
      <c r="E153" s="24"/>
      <c r="G153" s="17"/>
      <c r="H153" s="17"/>
      <c r="I153" s="17"/>
    </row>
    <row r="154" spans="1:9" x14ac:dyDescent="0.25">
      <c r="A154" s="2" t="s">
        <v>52</v>
      </c>
      <c r="D154" s="33"/>
      <c r="E154" s="25">
        <v>45000</v>
      </c>
    </row>
    <row r="155" spans="1:9" x14ac:dyDescent="0.25">
      <c r="B155" s="2"/>
      <c r="D155" s="33"/>
      <c r="E155" s="24"/>
    </row>
    <row r="156" spans="1:9" x14ac:dyDescent="0.25">
      <c r="A156" s="2" t="s">
        <v>92</v>
      </c>
      <c r="B156" s="2"/>
      <c r="D156" s="51"/>
      <c r="E156" s="25">
        <v>100000</v>
      </c>
    </row>
    <row r="157" spans="1:9" x14ac:dyDescent="0.25">
      <c r="B157" s="2"/>
      <c r="D157" s="51"/>
      <c r="E157" s="24"/>
    </row>
    <row r="158" spans="1:9" x14ac:dyDescent="0.25">
      <c r="A158" s="2" t="s">
        <v>87</v>
      </c>
      <c r="E158" s="25">
        <v>150000</v>
      </c>
    </row>
    <row r="159" spans="1:9" x14ac:dyDescent="0.25">
      <c r="A159" t="s">
        <v>88</v>
      </c>
      <c r="B159" s="2"/>
      <c r="E159" s="24"/>
    </row>
    <row r="160" spans="1:9" x14ac:dyDescent="0.25">
      <c r="A160" s="2" t="s">
        <v>58</v>
      </c>
      <c r="D160" s="33"/>
      <c r="E160" s="25">
        <v>10000</v>
      </c>
    </row>
    <row r="161" spans="1:5" x14ac:dyDescent="0.25">
      <c r="A161" t="s">
        <v>57</v>
      </c>
      <c r="B161" s="2"/>
      <c r="D161" s="33"/>
      <c r="E161" s="24"/>
    </row>
    <row r="162" spans="1:5" x14ac:dyDescent="0.25">
      <c r="A162" s="2" t="s">
        <v>8</v>
      </c>
      <c r="E162" s="25">
        <v>50000</v>
      </c>
    </row>
    <row r="163" spans="1:5" x14ac:dyDescent="0.25">
      <c r="B163" s="2"/>
      <c r="E163" s="24"/>
    </row>
    <row r="164" spans="1:5" x14ac:dyDescent="0.25">
      <c r="A164" s="2" t="s">
        <v>60</v>
      </c>
      <c r="D164" s="33"/>
      <c r="E164" s="25">
        <v>1500</v>
      </c>
    </row>
    <row r="165" spans="1:5" x14ac:dyDescent="0.25">
      <c r="B165" s="2"/>
      <c r="D165" s="33"/>
      <c r="E165" s="24"/>
    </row>
    <row r="166" spans="1:5" x14ac:dyDescent="0.25">
      <c r="A166" s="2" t="s">
        <v>61</v>
      </c>
      <c r="D166" s="33"/>
      <c r="E166" s="25">
        <v>700</v>
      </c>
    </row>
    <row r="167" spans="1:5" x14ac:dyDescent="0.25">
      <c r="B167" s="2"/>
      <c r="D167" s="33"/>
      <c r="E167" s="24"/>
    </row>
    <row r="168" spans="1:5" x14ac:dyDescent="0.25">
      <c r="A168" s="2" t="s">
        <v>9</v>
      </c>
      <c r="E168" s="25">
        <v>10500</v>
      </c>
    </row>
    <row r="169" spans="1:5" x14ac:dyDescent="0.25">
      <c r="A169" t="s">
        <v>28</v>
      </c>
      <c r="E169" s="24"/>
    </row>
    <row r="170" spans="1:5" x14ac:dyDescent="0.25">
      <c r="A170" s="2" t="s">
        <v>10</v>
      </c>
      <c r="E170" s="25">
        <v>20000</v>
      </c>
    </row>
    <row r="171" spans="1:5" x14ac:dyDescent="0.25">
      <c r="B171" s="2"/>
      <c r="C171" s="9"/>
      <c r="E171" s="24"/>
    </row>
    <row r="172" spans="1:5" x14ac:dyDescent="0.25">
      <c r="A172" s="2" t="s">
        <v>24</v>
      </c>
      <c r="B172" s="8"/>
      <c r="E172" s="25">
        <v>10000</v>
      </c>
    </row>
    <row r="173" spans="1:5" x14ac:dyDescent="0.25">
      <c r="B173" s="2"/>
      <c r="E173" s="24"/>
    </row>
    <row r="174" spans="1:5" x14ac:dyDescent="0.25">
      <c r="A174" s="2" t="s">
        <v>29</v>
      </c>
      <c r="D174" s="20"/>
      <c r="E174" s="25">
        <v>10000</v>
      </c>
    </row>
    <row r="175" spans="1:5" x14ac:dyDescent="0.25">
      <c r="A175" s="2"/>
      <c r="D175" s="20"/>
      <c r="E175" s="27"/>
    </row>
    <row r="176" spans="1:5" x14ac:dyDescent="0.25">
      <c r="A176" s="14" t="s">
        <v>53</v>
      </c>
      <c r="B176" s="17"/>
      <c r="C176" s="15"/>
      <c r="D176" s="16"/>
      <c r="E176" s="29">
        <v>17600</v>
      </c>
    </row>
    <row r="177" spans="1:5" x14ac:dyDescent="0.25">
      <c r="A177" s="2" t="s">
        <v>54</v>
      </c>
      <c r="B177" s="43" t="s">
        <v>55</v>
      </c>
      <c r="E177" s="24"/>
    </row>
    <row r="178" spans="1:5" x14ac:dyDescent="0.25">
      <c r="E178" s="49"/>
    </row>
    <row r="179" spans="1:5" x14ac:dyDescent="0.25">
      <c r="A179" s="2" t="s">
        <v>78</v>
      </c>
      <c r="B179" s="8"/>
      <c r="D179" s="47"/>
      <c r="E179" s="25">
        <v>220000</v>
      </c>
    </row>
    <row r="180" spans="1:5" x14ac:dyDescent="0.25">
      <c r="B180" s="2"/>
      <c r="D180" s="47"/>
      <c r="E180" s="24"/>
    </row>
    <row r="181" spans="1:5" x14ac:dyDescent="0.25">
      <c r="A181" s="2" t="s">
        <v>79</v>
      </c>
      <c r="D181" s="47"/>
      <c r="E181" s="25">
        <v>230000</v>
      </c>
    </row>
  </sheetData>
  <mergeCells count="18">
    <mergeCell ref="G20:J20"/>
    <mergeCell ref="A24:E24"/>
    <mergeCell ref="G22:J22"/>
    <mergeCell ref="G9:I9"/>
    <mergeCell ref="A70:B71"/>
    <mergeCell ref="A17:E17"/>
    <mergeCell ref="A42:E42"/>
    <mergeCell ref="A51:E51"/>
    <mergeCell ref="A60:E60"/>
    <mergeCell ref="G21:J21"/>
    <mergeCell ref="F1:I1"/>
    <mergeCell ref="G14:H14"/>
    <mergeCell ref="G15:H15"/>
    <mergeCell ref="A2:E2"/>
    <mergeCell ref="A1:E1"/>
    <mergeCell ref="G6:J6"/>
    <mergeCell ref="G10:J10"/>
    <mergeCell ref="G7:J7"/>
  </mergeCells>
  <pageMargins left="0.43307086614173229" right="0.23622047244094491" top="0.35433070866141736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2018-11-09T11:12:08Z</cp:lastPrinted>
  <dcterms:created xsi:type="dcterms:W3CDTF">2014-11-17T07:37:29Z</dcterms:created>
  <dcterms:modified xsi:type="dcterms:W3CDTF">2018-11-09T11:14:11Z</dcterms:modified>
</cp:coreProperties>
</file>